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315" activeTab="0"/>
  </bookViews>
  <sheets>
    <sheet name="Bucalossi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<sst xmlns="http://schemas.openxmlformats.org/spreadsheetml/2006/main" count="109" uniqueCount="88">
  <si>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Prospetto art. 11, D.M. 10 - 5 - 1977, n. 801.</t>
  </si>
  <si>
    <t>TABELLA 1 - Incremento per superficie utile abitabile (art. 5)</t>
  </si>
  <si>
    <t xml:space="preserve">      CALCOLATRICE</t>
  </si>
  <si>
    <t>Classi di superf.</t>
  </si>
  <si>
    <t>Alloggi</t>
  </si>
  <si>
    <t>S. utile</t>
  </si>
  <si>
    <t>Rapporto</t>
  </si>
  <si>
    <t>Incremento</t>
  </si>
  <si>
    <t>Inc. classi</t>
  </si>
  <si>
    <t>SU</t>
  </si>
  <si>
    <t>(mq.)</t>
  </si>
  <si>
    <t>mq.</t>
  </si>
  <si>
    <t>%</t>
  </si>
  <si>
    <t>&lt;= 95</t>
  </si>
  <si>
    <t>&gt; 95 --&gt; 110</t>
  </si>
  <si>
    <t>&gt; 110 --&gt; 130</t>
  </si>
  <si>
    <t>&gt; 130 --&gt;160</t>
  </si>
  <si>
    <t>&gt; 160</t>
  </si>
  <si>
    <t>Su</t>
  </si>
  <si>
    <t>SOMMA  I1</t>
  </si>
  <si>
    <t>TOT</t>
  </si>
  <si>
    <t>SNR</t>
  </si>
  <si>
    <t>TABELLA 2 - Superfici per servizi ed accessori (art. 2)</t>
  </si>
  <si>
    <t>TABELLA 3 - Incremento per Snr (art. 6)</t>
  </si>
  <si>
    <t>DESTINAZIONI</t>
  </si>
  <si>
    <t>Sup. netta</t>
  </si>
  <si>
    <t>INTERVALLI</t>
  </si>
  <si>
    <t>INCR.</t>
  </si>
  <si>
    <t>Cantine soffitte</t>
  </si>
  <si>
    <t>&lt;= 50</t>
  </si>
  <si>
    <t>cent. termiche</t>
  </si>
  <si>
    <t>&gt; 50 --&gt; 75</t>
  </si>
  <si>
    <t>Autorimesse</t>
  </si>
  <si>
    <t>&gt;75 --&gt; 100</t>
  </si>
  <si>
    <t>sing         coll</t>
  </si>
  <si>
    <t>&gt; 100</t>
  </si>
  <si>
    <t>Androni ingresso</t>
  </si>
  <si>
    <t>porticati liberi</t>
  </si>
  <si>
    <t>INCR. I2</t>
  </si>
  <si>
    <t>Logge balconi</t>
  </si>
  <si>
    <t>Snr</t>
  </si>
  <si>
    <t>Snr/Su*100</t>
  </si>
  <si>
    <t>SUP. RESIDENZIALI E SERVIZI ACCESSORI</t>
  </si>
  <si>
    <t>TABELLA 4 - Incremento per car.(art. 7)</t>
  </si>
  <si>
    <t>Superficie</t>
  </si>
  <si>
    <t>NUMERO</t>
  </si>
  <si>
    <t>CARATT.</t>
  </si>
  <si>
    <t>Sn</t>
  </si>
  <si>
    <t>60% Snr</t>
  </si>
  <si>
    <t>Sc</t>
  </si>
  <si>
    <t>SUPERFICI COMMERCIALI</t>
  </si>
  <si>
    <t>INC. I3</t>
  </si>
  <si>
    <t>TOTALE</t>
  </si>
  <si>
    <t>Sa</t>
  </si>
  <si>
    <t>INCREMENTI</t>
  </si>
  <si>
    <t>60% Sa</t>
  </si>
  <si>
    <t>St</t>
  </si>
  <si>
    <t>CLASSE</t>
  </si>
  <si>
    <t>MAGG.</t>
  </si>
  <si>
    <t>A - Costo massimo a mq. ed. agevolata</t>
  </si>
  <si>
    <t>=</t>
  </si>
  <si>
    <t>C - Costo a mq. di costruz. maggiorato</t>
  </si>
  <si>
    <t>D - Costo di Costruzione</t>
  </si>
  <si>
    <t>TASSA</t>
  </si>
  <si>
    <t xml:space="preserve">       INTERVENTI : 1= NUOVI  ; 0 = ESISTENTI</t>
  </si>
  <si>
    <t xml:space="preserve"> Urb. Primaria</t>
  </si>
  <si>
    <t>Lire / mc.</t>
  </si>
  <si>
    <t>Volume</t>
  </si>
  <si>
    <t xml:space="preserve"> Urb. Secondaria</t>
  </si>
  <si>
    <t>CLASSI</t>
  </si>
  <si>
    <t>0 --&gt; 5</t>
  </si>
  <si>
    <t>5 --&gt; 10</t>
  </si>
  <si>
    <t>10 --&gt; 15</t>
  </si>
  <si>
    <t>15 --&gt; 20</t>
  </si>
  <si>
    <t>20 --&gt; 25</t>
  </si>
  <si>
    <t>25 --&gt; 30</t>
  </si>
  <si>
    <t>30 --&gt; 35</t>
  </si>
  <si>
    <t>35 --&gt; 40</t>
  </si>
  <si>
    <t>40 --&gt; 45</t>
  </si>
  <si>
    <t>45 --&gt; 50</t>
  </si>
  <si>
    <t>&gt; 50</t>
  </si>
  <si>
    <t>&lt; 50.000</t>
  </si>
  <si>
    <t>&gt; 50.000</t>
  </si>
  <si>
    <t>NUOVI</t>
  </si>
  <si>
    <t>ESISTENTI</t>
  </si>
  <si>
    <t>CASE UNIF. PER RESIDENTI 1- 2- 3</t>
  </si>
  <si>
    <t>1 - 2 - 3</t>
  </si>
  <si>
    <t>ALTRE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</si>
</sst>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\(&quot;L. &quot;#,##0\)"/>
    <numFmt numFmtId="173" formatCode="&quot;L. &quot;#,##0_);[Red]\(&quot;L. &quot;#,##0\)"/>
    <numFmt numFmtId="174" formatCode="&quot;L. &quot;#,##0.00_);[Red]\(&quot;L. &quot;#,##0.00\)"/>
    <numFmt numFmtId="175" formatCode="&quot;€&quot;\ #,##0.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9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9" fontId="4" fillId="0" borderId="17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5" fontId="5" fillId="0" borderId="0" xfId="0" applyNumberFormat="1" applyFont="1" applyFill="1" applyBorder="1" applyAlignment="1" applyProtection="1">
      <alignment/>
      <protection/>
    </xf>
    <xf numFmtId="175" fontId="4" fillId="0" borderId="17" xfId="0" applyNumberFormat="1" applyFont="1" applyFill="1" applyBorder="1" applyAlignment="1" applyProtection="1">
      <alignment/>
      <protection/>
    </xf>
    <xf numFmtId="175" fontId="5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zoomScalePageLayoutView="0" workbookViewId="0" topLeftCell="A1">
      <selection activeCell="E29" sqref="E29"/>
    </sheetView>
  </sheetViews>
  <sheetFormatPr defaultColWidth="10.00390625" defaultRowHeight="12.75"/>
  <cols>
    <col min="1" max="1" width="13.7109375" style="2" customWidth="1"/>
    <col min="2" max="5" width="10.00390625" style="2" customWidth="1"/>
    <col min="6" max="6" width="13.7109375" style="2" customWidth="1"/>
    <col min="7" max="10" width="10.00390625" style="2" customWidth="1"/>
    <col min="11" max="11" width="6.7109375" style="2" customWidth="1"/>
    <col min="12" max="16384" width="10.00390625" style="2" customWidth="1"/>
  </cols>
  <sheetData>
    <row r="1" spans="1:4" ht="12.75">
      <c r="A1" s="3"/>
      <c r="D1" s="3"/>
    </row>
    <row r="3" spans="1:6" ht="12.75">
      <c r="A3" s="35" t="s">
        <v>0</v>
      </c>
      <c r="F3" s="1"/>
    </row>
    <row r="4" spans="10:12" ht="12.75">
      <c r="J4" s="7"/>
      <c r="K4" s="8"/>
      <c r="L4" s="9"/>
    </row>
    <row r="5" spans="1:12" ht="12.75">
      <c r="A5" s="2" t="s">
        <v>1</v>
      </c>
      <c r="J5" s="10" t="s">
        <v>2</v>
      </c>
      <c r="L5" s="11"/>
    </row>
    <row r="6" spans="10:12" ht="12.75">
      <c r="J6" s="10"/>
      <c r="L6" s="11"/>
    </row>
    <row r="7" spans="1:12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J7" s="13" t="s">
        <v>9</v>
      </c>
      <c r="K7" s="6">
        <v>0</v>
      </c>
      <c r="L7" s="11"/>
    </row>
    <row r="8" spans="1:12" ht="12.75">
      <c r="A8" s="14" t="s">
        <v>10</v>
      </c>
      <c r="B8" s="14"/>
      <c r="C8" s="14" t="s">
        <v>11</v>
      </c>
      <c r="D8" s="14"/>
      <c r="E8" s="15" t="s">
        <v>12</v>
      </c>
      <c r="F8" s="14" t="s">
        <v>12</v>
      </c>
      <c r="J8" s="13"/>
      <c r="K8" s="6">
        <v>0</v>
      </c>
      <c r="L8" s="11"/>
    </row>
    <row r="9" spans="1:12" ht="12.75">
      <c r="A9" s="16" t="s">
        <v>13</v>
      </c>
      <c r="B9" s="16">
        <v>0</v>
      </c>
      <c r="C9" s="17">
        <v>0</v>
      </c>
      <c r="D9" s="17" t="e">
        <f>+C9/C15</f>
        <v>#DIV/0!</v>
      </c>
      <c r="E9" s="18">
        <v>0</v>
      </c>
      <c r="F9" s="17" t="e">
        <f>+E9*D9</f>
        <v>#DIV/0!</v>
      </c>
      <c r="G9" s="6"/>
      <c r="J9" s="13"/>
      <c r="K9" s="6">
        <v>0</v>
      </c>
      <c r="L9" s="11"/>
    </row>
    <row r="10" spans="1:12" ht="12.75">
      <c r="A10" s="16" t="s">
        <v>14</v>
      </c>
      <c r="B10" s="16">
        <v>0</v>
      </c>
      <c r="C10" s="17">
        <v>0</v>
      </c>
      <c r="D10" s="17" t="e">
        <f>+C10/C15</f>
        <v>#DIV/0!</v>
      </c>
      <c r="E10" s="18">
        <v>5</v>
      </c>
      <c r="F10" s="17" t="e">
        <f>+E10*D10</f>
        <v>#DIV/0!</v>
      </c>
      <c r="G10" s="6"/>
      <c r="J10" s="13"/>
      <c r="K10" s="6">
        <v>0</v>
      </c>
      <c r="L10" s="11"/>
    </row>
    <row r="11" spans="1:12" ht="12.75">
      <c r="A11" s="16" t="s">
        <v>15</v>
      </c>
      <c r="B11" s="16">
        <v>0</v>
      </c>
      <c r="C11" s="17">
        <v>0</v>
      </c>
      <c r="D11" s="17" t="e">
        <f>+C11/C15</f>
        <v>#DIV/0!</v>
      </c>
      <c r="E11" s="18">
        <v>15</v>
      </c>
      <c r="F11" s="17" t="e">
        <f>+E11*D11</f>
        <v>#DIV/0!</v>
      </c>
      <c r="G11" s="6"/>
      <c r="J11" s="13"/>
      <c r="K11" s="6">
        <v>0</v>
      </c>
      <c r="L11" s="11"/>
    </row>
    <row r="12" spans="1:12" ht="12.75">
      <c r="A12" s="16" t="s">
        <v>16</v>
      </c>
      <c r="B12" s="16">
        <v>0</v>
      </c>
      <c r="C12" s="17">
        <v>0</v>
      </c>
      <c r="D12" s="17" t="e">
        <f>+C12/C15</f>
        <v>#DIV/0!</v>
      </c>
      <c r="E12" s="18">
        <v>30</v>
      </c>
      <c r="F12" s="17" t="e">
        <f>+E12*D12</f>
        <v>#DIV/0!</v>
      </c>
      <c r="G12" s="6"/>
      <c r="J12" s="13"/>
      <c r="K12" s="6">
        <v>0</v>
      </c>
      <c r="L12" s="11"/>
    </row>
    <row r="13" spans="1:12" ht="12.75">
      <c r="A13" s="16" t="s">
        <v>17</v>
      </c>
      <c r="B13" s="16">
        <v>0</v>
      </c>
      <c r="C13" s="17">
        <v>0</v>
      </c>
      <c r="D13" s="17" t="e">
        <f>+C13/C15</f>
        <v>#DIV/0!</v>
      </c>
      <c r="E13" s="18">
        <v>50</v>
      </c>
      <c r="F13" s="17" t="e">
        <f>+E13*D13</f>
        <v>#DIV/0!</v>
      </c>
      <c r="G13" s="6"/>
      <c r="J13" s="13"/>
      <c r="K13" s="6">
        <v>0</v>
      </c>
      <c r="L13" s="11"/>
    </row>
    <row r="14" spans="3:12" ht="12.75">
      <c r="C14" s="19" t="s">
        <v>18</v>
      </c>
      <c r="D14" s="6"/>
      <c r="E14" s="6"/>
      <c r="F14" s="20" t="s">
        <v>19</v>
      </c>
      <c r="G14" s="21" t="e">
        <f>SUM(F9:F13)</f>
        <v>#DIV/0!</v>
      </c>
      <c r="J14" s="13" t="s">
        <v>20</v>
      </c>
      <c r="K14" s="20">
        <f>SUM(K7:K13)</f>
        <v>0</v>
      </c>
      <c r="L14" s="11"/>
    </row>
    <row r="15" spans="3:12" ht="12.75">
      <c r="C15" s="17">
        <f>SUM(C9:C13)</f>
        <v>0</v>
      </c>
      <c r="D15" s="6"/>
      <c r="E15" s="6"/>
      <c r="F15" s="6"/>
      <c r="G15" s="6"/>
      <c r="J15" s="13"/>
      <c r="L15" s="11"/>
    </row>
    <row r="16" spans="10:12" ht="12.75">
      <c r="J16" s="13" t="s">
        <v>21</v>
      </c>
      <c r="K16" s="2">
        <v>0</v>
      </c>
      <c r="L16" s="11"/>
    </row>
    <row r="17" spans="1:12" ht="12.75">
      <c r="A17" s="2" t="s">
        <v>22</v>
      </c>
      <c r="F17" s="2" t="s">
        <v>23</v>
      </c>
      <c r="J17" s="13"/>
      <c r="K17" s="2">
        <v>0</v>
      </c>
      <c r="L17" s="11"/>
    </row>
    <row r="18" spans="10:12" ht="12.75">
      <c r="J18" s="13"/>
      <c r="K18" s="2">
        <v>0</v>
      </c>
      <c r="L18" s="11"/>
    </row>
    <row r="19" spans="1:12" ht="12.75">
      <c r="A19" s="22" t="s">
        <v>24</v>
      </c>
      <c r="B19" s="22" t="s">
        <v>25</v>
      </c>
      <c r="F19" s="22" t="s">
        <v>26</v>
      </c>
      <c r="G19" s="12" t="s">
        <v>27</v>
      </c>
      <c r="J19" s="13"/>
      <c r="K19" s="2">
        <v>0</v>
      </c>
      <c r="L19" s="11"/>
    </row>
    <row r="20" spans="1:12" ht="12.75">
      <c r="A20" s="23"/>
      <c r="B20" s="14" t="s">
        <v>11</v>
      </c>
      <c r="F20" s="23"/>
      <c r="G20" s="15" t="s">
        <v>12</v>
      </c>
      <c r="J20" s="13" t="s">
        <v>20</v>
      </c>
      <c r="K20" s="20">
        <f>SUM(K16:K19)</f>
        <v>0</v>
      </c>
      <c r="L20" s="11"/>
    </row>
    <row r="21" spans="1:13" ht="12.75">
      <c r="A21" s="22" t="s">
        <v>28</v>
      </c>
      <c r="F21" s="16" t="s">
        <v>29</v>
      </c>
      <c r="G21" s="16">
        <v>0</v>
      </c>
      <c r="J21" s="24"/>
      <c r="K21" s="25"/>
      <c r="L21" s="26"/>
      <c r="M21" s="2" t="e">
        <f>IF($C$29&lt;50,0,0)</f>
        <v>#DIV/0!</v>
      </c>
    </row>
    <row r="22" spans="1:13" ht="12.75">
      <c r="A22" s="23" t="s">
        <v>30</v>
      </c>
      <c r="B22" s="17">
        <v>0</v>
      </c>
      <c r="C22" s="6"/>
      <c r="F22" s="16" t="s">
        <v>31</v>
      </c>
      <c r="G22" s="16">
        <v>10</v>
      </c>
      <c r="M22" s="2" t="e">
        <f>IF($C$29&lt;=75,10,0)-IF($C$29&gt;50,0,10)</f>
        <v>#DIV/0!</v>
      </c>
    </row>
    <row r="23" spans="1:13" ht="12.75">
      <c r="A23" s="22" t="s">
        <v>32</v>
      </c>
      <c r="B23" s="4"/>
      <c r="C23" s="6"/>
      <c r="F23" s="16" t="s">
        <v>33</v>
      </c>
      <c r="G23" s="16">
        <v>20</v>
      </c>
      <c r="M23" s="2" t="e">
        <f>IF($C$29&lt;=100,20,0)-IF($C$29&gt;75,0,20)</f>
        <v>#DIV/0!</v>
      </c>
    </row>
    <row r="24" spans="1:13" ht="12.75">
      <c r="A24" s="23" t="s">
        <v>34</v>
      </c>
      <c r="B24" s="17">
        <v>0</v>
      </c>
      <c r="C24" s="6"/>
      <c r="F24" s="16" t="s">
        <v>35</v>
      </c>
      <c r="G24" s="16">
        <v>30</v>
      </c>
      <c r="M24" s="2" t="e">
        <f>IF($C$29&gt;100,30,0)</f>
        <v>#DIV/0!</v>
      </c>
    </row>
    <row r="25" spans="1:3" ht="12.75">
      <c r="A25" s="22" t="s">
        <v>36</v>
      </c>
      <c r="B25" s="4"/>
      <c r="C25" s="6"/>
    </row>
    <row r="26" spans="1:7" ht="12.75">
      <c r="A26" s="23" t="s">
        <v>37</v>
      </c>
      <c r="B26" s="17">
        <v>0</v>
      </c>
      <c r="C26" s="6"/>
      <c r="F26" s="2" t="s">
        <v>38</v>
      </c>
      <c r="G26" s="18" t="e">
        <f>SUM(M21:M24)</f>
        <v>#DIV/0!</v>
      </c>
    </row>
    <row r="27" spans="1:3" ht="12.75">
      <c r="A27" s="27" t="s">
        <v>39</v>
      </c>
      <c r="B27" s="17">
        <v>0</v>
      </c>
      <c r="C27" s="6"/>
    </row>
    <row r="28" spans="2:3" ht="12.75">
      <c r="B28" s="28" t="s">
        <v>40</v>
      </c>
      <c r="C28" s="28" t="s">
        <v>41</v>
      </c>
    </row>
    <row r="29" spans="2:3" ht="12.75">
      <c r="B29" s="29">
        <f>SUM(B22:B28)</f>
        <v>0</v>
      </c>
      <c r="C29" s="29" t="e">
        <f>+B29/C15*100</f>
        <v>#DIV/0!</v>
      </c>
    </row>
    <row r="31" spans="1:6" ht="12.75">
      <c r="A31" s="2" t="s">
        <v>42</v>
      </c>
      <c r="F31" s="2" t="s">
        <v>43</v>
      </c>
    </row>
    <row r="33" spans="2:7" ht="12.75">
      <c r="B33" s="22" t="s">
        <v>44</v>
      </c>
      <c r="F33" s="12" t="s">
        <v>45</v>
      </c>
      <c r="G33" s="12" t="s">
        <v>27</v>
      </c>
    </row>
    <row r="34" spans="2:14" ht="12.75">
      <c r="B34" s="14" t="s">
        <v>11</v>
      </c>
      <c r="F34" s="14" t="s">
        <v>46</v>
      </c>
      <c r="G34" s="15" t="s">
        <v>12</v>
      </c>
      <c r="M34" s="2">
        <f aca="true" t="shared" si="0" ref="M34:M39">IF(E35=0,0,1)</f>
        <v>0</v>
      </c>
      <c r="N34" s="2">
        <f aca="true" t="shared" si="1" ref="N34:N39">+M34*G35</f>
        <v>0</v>
      </c>
    </row>
    <row r="35" spans="1:14" ht="12.75">
      <c r="A35" s="27" t="s">
        <v>47</v>
      </c>
      <c r="B35" s="17">
        <f>+C15</f>
        <v>0</v>
      </c>
      <c r="E35" s="16">
        <v>0</v>
      </c>
      <c r="F35" s="16">
        <v>0</v>
      </c>
      <c r="G35" s="16">
        <v>0</v>
      </c>
      <c r="M35" s="2">
        <f t="shared" si="0"/>
        <v>0</v>
      </c>
      <c r="N35" s="2">
        <f t="shared" si="1"/>
        <v>0</v>
      </c>
    </row>
    <row r="36" spans="1:14" ht="12.75">
      <c r="A36" s="27" t="s">
        <v>40</v>
      </c>
      <c r="B36" s="17">
        <f>+B29</f>
        <v>0</v>
      </c>
      <c r="E36" s="16">
        <v>0</v>
      </c>
      <c r="F36" s="16">
        <v>1</v>
      </c>
      <c r="G36" s="16">
        <v>10</v>
      </c>
      <c r="M36" s="2">
        <f t="shared" si="0"/>
        <v>0</v>
      </c>
      <c r="N36" s="2">
        <f t="shared" si="1"/>
        <v>0</v>
      </c>
    </row>
    <row r="37" spans="1:14" ht="12.75">
      <c r="A37" s="27" t="s">
        <v>48</v>
      </c>
      <c r="B37" s="17">
        <f>+B36*0.6</f>
        <v>0</v>
      </c>
      <c r="E37" s="16">
        <v>0</v>
      </c>
      <c r="F37" s="16">
        <v>2</v>
      </c>
      <c r="G37" s="16">
        <v>20</v>
      </c>
      <c r="M37" s="2">
        <f t="shared" si="0"/>
        <v>0</v>
      </c>
      <c r="N37" s="2">
        <f t="shared" si="1"/>
        <v>0</v>
      </c>
    </row>
    <row r="38" spans="1:14" ht="12.75">
      <c r="A38" s="27" t="s">
        <v>49</v>
      </c>
      <c r="B38" s="17">
        <f>+B35+B37</f>
        <v>0</v>
      </c>
      <c r="E38" s="16">
        <v>0</v>
      </c>
      <c r="F38" s="16">
        <v>3</v>
      </c>
      <c r="G38" s="16">
        <v>30</v>
      </c>
      <c r="M38" s="2">
        <f t="shared" si="0"/>
        <v>0</v>
      </c>
      <c r="N38" s="2">
        <f t="shared" si="1"/>
        <v>0</v>
      </c>
    </row>
    <row r="39" spans="5:14" ht="12.75">
      <c r="E39" s="16">
        <v>0</v>
      </c>
      <c r="F39" s="16">
        <v>4</v>
      </c>
      <c r="G39" s="16">
        <v>40</v>
      </c>
      <c r="M39" s="2">
        <f t="shared" si="0"/>
        <v>0</v>
      </c>
      <c r="N39" s="2">
        <f t="shared" si="1"/>
        <v>0</v>
      </c>
    </row>
    <row r="40" spans="1:7" ht="12.75">
      <c r="A40" s="2" t="s">
        <v>50</v>
      </c>
      <c r="E40" s="16">
        <v>0</v>
      </c>
      <c r="F40" s="16">
        <v>5</v>
      </c>
      <c r="G40" s="16">
        <v>50</v>
      </c>
    </row>
    <row r="42" spans="2:7" ht="12.75">
      <c r="B42" s="22" t="s">
        <v>44</v>
      </c>
      <c r="F42" s="2" t="s">
        <v>51</v>
      </c>
      <c r="G42" s="16">
        <f>SUM(N34:N39)</f>
        <v>0</v>
      </c>
    </row>
    <row r="43" spans="2:7" ht="12.75">
      <c r="B43" s="14" t="s">
        <v>11</v>
      </c>
      <c r="G43" s="5"/>
    </row>
    <row r="44" spans="1:7" ht="12.75">
      <c r="A44" s="27" t="s">
        <v>47</v>
      </c>
      <c r="B44" s="17">
        <v>0</v>
      </c>
      <c r="F44" s="2" t="s">
        <v>52</v>
      </c>
      <c r="G44" s="5"/>
    </row>
    <row r="45" spans="1:7" ht="12.75">
      <c r="A45" s="27" t="s">
        <v>53</v>
      </c>
      <c r="B45" s="17">
        <v>0</v>
      </c>
      <c r="F45" s="2" t="s">
        <v>54</v>
      </c>
      <c r="G45" s="18" t="e">
        <f>+G42+G26+G14</f>
        <v>#DIV/0!</v>
      </c>
    </row>
    <row r="46" spans="1:2" ht="12.75">
      <c r="A46" s="27" t="s">
        <v>55</v>
      </c>
      <c r="B46" s="17">
        <v>0</v>
      </c>
    </row>
    <row r="47" spans="1:2" ht="12.75">
      <c r="A47" s="27" t="s">
        <v>56</v>
      </c>
      <c r="B47" s="17">
        <f>+B44+B46</f>
        <v>0</v>
      </c>
    </row>
    <row r="48" spans="6:7" ht="12.75">
      <c r="F48" s="16" t="s">
        <v>57</v>
      </c>
      <c r="G48" s="16" t="s">
        <v>58</v>
      </c>
    </row>
    <row r="49" spans="6:7" ht="12.75">
      <c r="F49" s="16" t="e">
        <f>+G99</f>
        <v>#DIV/0!</v>
      </c>
      <c r="G49" s="16" t="e">
        <f>+D99</f>
        <v>#DIV/0!</v>
      </c>
    </row>
    <row r="51" spans="1:6" ht="12.75">
      <c r="A51" s="2" t="s">
        <v>59</v>
      </c>
      <c r="E51" s="5" t="s">
        <v>60</v>
      </c>
      <c r="F51" s="36">
        <v>402.24</v>
      </c>
    </row>
    <row r="52" spans="1:6" ht="12.75">
      <c r="A52" s="2" t="s">
        <v>61</v>
      </c>
      <c r="E52" s="5" t="s">
        <v>60</v>
      </c>
      <c r="F52" s="37" t="e">
        <f>+F51*(1+G49/100)</f>
        <v>#DIV/0!</v>
      </c>
    </row>
    <row r="53" spans="1:7" ht="12.75">
      <c r="A53" s="2" t="s">
        <v>62</v>
      </c>
      <c r="E53" s="5" t="s">
        <v>60</v>
      </c>
      <c r="F53" s="37" t="e">
        <f>+(+B38+B47)*F52</f>
        <v>#DIV/0!</v>
      </c>
      <c r="G53" s="5"/>
    </row>
    <row r="54" ht="12.75">
      <c r="G54" s="5"/>
    </row>
    <row r="55" spans="4:7" ht="12.75">
      <c r="D55" s="5" t="s">
        <v>63</v>
      </c>
      <c r="E55" s="5" t="s">
        <v>60</v>
      </c>
      <c r="F55" s="37" t="e">
        <f>+F53*G55</f>
        <v>#DIV/0!</v>
      </c>
      <c r="G55" s="30" t="e">
        <f>+(IF(F49&gt;3.5,0.08,0.06)*IF(F49&gt;8.5,0,1)+IF(F49&gt;8.5,0.18,0))*IF(C58&gt;0.5,1,0)+(IF(F49&gt;3.5,0.06,0.05)*IF(F49&gt;8.5,0,1)+IF(F49&gt;8.5,0.1,0))*IF(C58&gt;0.5,0,1)</f>
        <v>#DIV/0!</v>
      </c>
    </row>
    <row r="57" spans="1:4" ht="12.75">
      <c r="A57" s="31" t="s">
        <v>64</v>
      </c>
      <c r="B57" s="32"/>
      <c r="C57" s="32"/>
      <c r="D57" s="33"/>
    </row>
    <row r="58" ht="12.75">
      <c r="C58" s="34">
        <v>1</v>
      </c>
    </row>
    <row r="60" spans="1:6" ht="12.75">
      <c r="A60" s="2" t="s">
        <v>65</v>
      </c>
      <c r="B60" s="5" t="s">
        <v>66</v>
      </c>
      <c r="C60" s="38">
        <v>0</v>
      </c>
      <c r="D60" s="5" t="s">
        <v>67</v>
      </c>
      <c r="E60" s="34">
        <v>0</v>
      </c>
      <c r="F60" s="37">
        <f>+E60*C60</f>
        <v>0</v>
      </c>
    </row>
    <row r="62" spans="1:6" ht="12.75">
      <c r="A62" s="2" t="s">
        <v>68</v>
      </c>
      <c r="B62" s="5" t="s">
        <v>66</v>
      </c>
      <c r="C62" s="38">
        <v>0</v>
      </c>
      <c r="D62" s="5" t="s">
        <v>67</v>
      </c>
      <c r="E62" s="34">
        <v>0</v>
      </c>
      <c r="F62" s="37">
        <f>+E62*C62</f>
        <v>0</v>
      </c>
    </row>
    <row r="64" spans="1:3" ht="12.75">
      <c r="A64" s="5"/>
      <c r="C64" s="5"/>
    </row>
    <row r="65" spans="1:3" ht="12.75">
      <c r="A65" s="5"/>
      <c r="C65" s="5"/>
    </row>
    <row r="87" spans="4:8" ht="12.75">
      <c r="D87" s="2" t="e">
        <f>IF(G45&lt;=5,0,D86)</f>
        <v>#DIV/0!</v>
      </c>
      <c r="G87" s="2">
        <f>IF(J45&lt;=5,1,G86)</f>
        <v>1</v>
      </c>
      <c r="H87" s="2" t="e">
        <f>IF($G$45&lt;=5,0,1)</f>
        <v>#DIV/0!</v>
      </c>
    </row>
    <row r="88" spans="1:8" ht="12.75">
      <c r="A88" s="5" t="s">
        <v>69</v>
      </c>
      <c r="B88" s="5" t="s">
        <v>27</v>
      </c>
      <c r="C88" s="5" t="s">
        <v>58</v>
      </c>
      <c r="D88" s="2" t="e">
        <f>IF($G$45&gt;5,5,0)</f>
        <v>#DIV/0!</v>
      </c>
      <c r="E88" s="2" t="e">
        <f>IF($G$45&lt;=10,0,5)</f>
        <v>#DIV/0!</v>
      </c>
      <c r="G88" s="2" t="e">
        <f>IF($G$45&gt;5,2,0)</f>
        <v>#DIV/0!</v>
      </c>
      <c r="H88" s="2" t="e">
        <f>IF($G$45&lt;=10,0,2)</f>
        <v>#DIV/0!</v>
      </c>
    </row>
    <row r="89" spans="1:8" ht="12.75">
      <c r="A89" s="5">
        <v>1</v>
      </c>
      <c r="B89" s="5" t="s">
        <v>70</v>
      </c>
      <c r="C89" s="5">
        <v>0</v>
      </c>
      <c r="D89" s="2" t="e">
        <f>IF($G$45&gt;10,10,0)</f>
        <v>#DIV/0!</v>
      </c>
      <c r="E89" s="2" t="e">
        <f>IF($G$45&lt;=15,0,10)</f>
        <v>#DIV/0!</v>
      </c>
      <c r="G89" s="2" t="e">
        <f>IF($G$45&gt;10,3,0)</f>
        <v>#DIV/0!</v>
      </c>
      <c r="H89" s="2" t="e">
        <f>IF($G$45&lt;=15,0,3)</f>
        <v>#DIV/0!</v>
      </c>
    </row>
    <row r="90" spans="1:8" ht="12.75">
      <c r="A90" s="5">
        <v>2</v>
      </c>
      <c r="B90" s="5" t="s">
        <v>71</v>
      </c>
      <c r="C90" s="5">
        <v>5</v>
      </c>
      <c r="D90" s="2" t="e">
        <f>IF($G$45&gt;15,15,0)</f>
        <v>#DIV/0!</v>
      </c>
      <c r="E90" s="2" t="e">
        <f>IF($G$45&lt;=20,0,15)</f>
        <v>#DIV/0!</v>
      </c>
      <c r="G90" s="2" t="e">
        <f>IF($G$45&gt;15,4,0)</f>
        <v>#DIV/0!</v>
      </c>
      <c r="H90" s="2" t="e">
        <f>IF($G$45&lt;=20,0,4)</f>
        <v>#DIV/0!</v>
      </c>
    </row>
    <row r="91" spans="1:8" ht="12.75">
      <c r="A91" s="5">
        <v>3</v>
      </c>
      <c r="B91" s="5" t="s">
        <v>72</v>
      </c>
      <c r="C91" s="5">
        <v>10</v>
      </c>
      <c r="D91" s="2" t="e">
        <f>IF($G$45&gt;20,20,0)</f>
        <v>#DIV/0!</v>
      </c>
      <c r="E91" s="2" t="e">
        <f>IF($G$45&lt;=25,0,20)</f>
        <v>#DIV/0!</v>
      </c>
      <c r="G91" s="2" t="e">
        <f>IF($G$45&gt;20,5,0)</f>
        <v>#DIV/0!</v>
      </c>
      <c r="H91" s="2" t="e">
        <f>IF($G$45&lt;=25,0,5)</f>
        <v>#DIV/0!</v>
      </c>
    </row>
    <row r="92" spans="1:8" ht="12.75">
      <c r="A92" s="5">
        <v>4</v>
      </c>
      <c r="B92" s="5" t="s">
        <v>73</v>
      </c>
      <c r="C92" s="5">
        <v>15</v>
      </c>
      <c r="D92" s="2" t="e">
        <f>IF($G$45&gt;25,25,0)</f>
        <v>#DIV/0!</v>
      </c>
      <c r="E92" s="2" t="e">
        <f>IF($G$45&lt;=30,0,25)</f>
        <v>#DIV/0!</v>
      </c>
      <c r="G92" s="2" t="e">
        <f>IF($G$45&gt;25,6,0)</f>
        <v>#DIV/0!</v>
      </c>
      <c r="H92" s="2" t="e">
        <f>IF($G$45&lt;=30,0,6)</f>
        <v>#DIV/0!</v>
      </c>
    </row>
    <row r="93" spans="1:8" ht="12.75">
      <c r="A93" s="5">
        <v>5</v>
      </c>
      <c r="B93" s="5" t="s">
        <v>74</v>
      </c>
      <c r="C93" s="5">
        <v>20</v>
      </c>
      <c r="D93" s="2" t="e">
        <f>IF($G$45&gt;30,30,0)</f>
        <v>#DIV/0!</v>
      </c>
      <c r="E93" s="2" t="e">
        <f>IF($G$45&lt;=35,0,30)</f>
        <v>#DIV/0!</v>
      </c>
      <c r="G93" s="2" t="e">
        <f>IF($G$45&gt;30,7,0)</f>
        <v>#DIV/0!</v>
      </c>
      <c r="H93" s="2" t="e">
        <f>IF($G$45&lt;=35,0,7)</f>
        <v>#DIV/0!</v>
      </c>
    </row>
    <row r="94" spans="1:8" ht="12.75">
      <c r="A94" s="5">
        <v>6</v>
      </c>
      <c r="B94" s="5" t="s">
        <v>75</v>
      </c>
      <c r="C94" s="5">
        <v>25</v>
      </c>
      <c r="D94" s="2" t="e">
        <f>IF($G$45&gt;35,35,0)</f>
        <v>#DIV/0!</v>
      </c>
      <c r="E94" s="2" t="e">
        <f>IF($G$45&lt;=40,0,35)</f>
        <v>#DIV/0!</v>
      </c>
      <c r="G94" s="2" t="e">
        <f>IF($G$45&gt;35,8,0)</f>
        <v>#DIV/0!</v>
      </c>
      <c r="H94" s="2" t="e">
        <f>IF($G$45&lt;=40,0,8)</f>
        <v>#DIV/0!</v>
      </c>
    </row>
    <row r="95" spans="1:8" ht="12.75">
      <c r="A95" s="5">
        <v>7</v>
      </c>
      <c r="B95" s="5" t="s">
        <v>76</v>
      </c>
      <c r="C95" s="5">
        <v>30</v>
      </c>
      <c r="D95" s="2" t="e">
        <f>IF($G$45&gt;40,40,0)</f>
        <v>#DIV/0!</v>
      </c>
      <c r="E95" s="2" t="e">
        <f>IF($G$45&lt;=45,0,40)</f>
        <v>#DIV/0!</v>
      </c>
      <c r="G95" s="2" t="e">
        <f>IF($G$45&gt;40,9,0)</f>
        <v>#DIV/0!</v>
      </c>
      <c r="H95" s="2" t="e">
        <f>IF($G$45&lt;=45,0,9)</f>
        <v>#DIV/0!</v>
      </c>
    </row>
    <row r="96" spans="1:8" ht="12.75">
      <c r="A96" s="5">
        <v>8</v>
      </c>
      <c r="B96" s="5" t="s">
        <v>77</v>
      </c>
      <c r="C96" s="5">
        <v>35</v>
      </c>
      <c r="D96" s="2" t="e">
        <f>IF($G$45&gt;45,45,0)</f>
        <v>#DIV/0!</v>
      </c>
      <c r="E96" s="2" t="e">
        <f>IF($G$45&lt;=50,0,45)</f>
        <v>#DIV/0!</v>
      </c>
      <c r="G96" s="2" t="e">
        <f>IF($G$45&gt;45,10,0)</f>
        <v>#DIV/0!</v>
      </c>
      <c r="H96" s="2" t="e">
        <f>IF($G$45&lt;=50,0,10)</f>
        <v>#DIV/0!</v>
      </c>
    </row>
    <row r="97" spans="1:7" ht="12.75">
      <c r="A97" s="5">
        <v>9</v>
      </c>
      <c r="B97" s="5" t="s">
        <v>78</v>
      </c>
      <c r="C97" s="5">
        <v>40</v>
      </c>
      <c r="D97" s="2" t="e">
        <f>IF($G$45&gt;50,50,0)</f>
        <v>#DIV/0!</v>
      </c>
      <c r="G97" s="2" t="e">
        <f>IF($G$45&gt;50,11,0)</f>
        <v>#DIV/0!</v>
      </c>
    </row>
    <row r="98" spans="1:3" ht="12.75">
      <c r="A98" s="5">
        <v>10</v>
      </c>
      <c r="B98" s="5" t="s">
        <v>79</v>
      </c>
      <c r="C98" s="5">
        <v>45</v>
      </c>
    </row>
    <row r="99" spans="1:7" ht="12.75">
      <c r="A99" s="5">
        <v>11</v>
      </c>
      <c r="B99" s="5" t="s">
        <v>80</v>
      </c>
      <c r="C99" s="5">
        <v>50</v>
      </c>
      <c r="D99" s="2" t="e">
        <f>SUM(D87:D97)-SUM(E87:E97)</f>
        <v>#DIV/0!</v>
      </c>
      <c r="G99" s="2" t="e">
        <f>SUM(G87:G97)-SUM(H87:H97)</f>
        <v>#DIV/0!</v>
      </c>
    </row>
    <row r="102" spans="5:8" ht="12.75">
      <c r="E102" s="2" t="s">
        <v>81</v>
      </c>
      <c r="H102" s="2" t="s">
        <v>82</v>
      </c>
    </row>
    <row r="103" spans="1:9" ht="12.75">
      <c r="A103" s="5" t="s">
        <v>69</v>
      </c>
      <c r="B103" s="5"/>
      <c r="C103" s="5"/>
      <c r="D103" s="5"/>
      <c r="E103" s="5" t="s">
        <v>83</v>
      </c>
      <c r="F103" s="5" t="s">
        <v>84</v>
      </c>
      <c r="H103" s="5" t="s">
        <v>83</v>
      </c>
      <c r="I103" s="5" t="s">
        <v>84</v>
      </c>
    </row>
    <row r="104" spans="1:9" ht="12.75">
      <c r="A104" s="5" t="s">
        <v>85</v>
      </c>
      <c r="B104" s="5"/>
      <c r="C104" s="5"/>
      <c r="D104" s="5"/>
      <c r="E104" s="5">
        <v>6</v>
      </c>
      <c r="F104" s="5">
        <v>5</v>
      </c>
      <c r="H104" s="5">
        <v>7</v>
      </c>
      <c r="I104" s="5">
        <v>5</v>
      </c>
    </row>
    <row r="105" spans="1:9" ht="12.75">
      <c r="A105" s="5" t="s">
        <v>86</v>
      </c>
      <c r="B105" s="5"/>
      <c r="C105" s="5"/>
      <c r="D105" s="5"/>
      <c r="E105" s="5">
        <v>8</v>
      </c>
      <c r="F105" s="5">
        <v>6</v>
      </c>
      <c r="H105" s="5">
        <v>10</v>
      </c>
      <c r="I105" s="5">
        <v>6</v>
      </c>
    </row>
    <row r="106" spans="1:9" ht="12.75">
      <c r="A106" s="5" t="s">
        <v>87</v>
      </c>
      <c r="B106" s="5"/>
      <c r="C106" s="5"/>
      <c r="D106" s="5"/>
      <c r="E106" s="5">
        <v>18</v>
      </c>
      <c r="F106" s="5">
        <v>10</v>
      </c>
      <c r="H106" s="5">
        <v>20</v>
      </c>
      <c r="I106" s="5">
        <v>15</v>
      </c>
    </row>
  </sheetData>
  <sheetProtection/>
  <printOptions/>
  <pageMargins left="0.39375" right="0.39375" top="0.39375" bottom="0.393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cp:lastPrinted>2007-01-31T14:21:09Z</cp:lastPrinted>
  <dcterms:created xsi:type="dcterms:W3CDTF">2015-03-07T08:57:56Z</dcterms:created>
  <dcterms:modified xsi:type="dcterms:W3CDTF">2015-03-07T08:57:56Z</dcterms:modified>
  <cp:category/>
  <cp:version/>
  <cp:contentType/>
  <cp:contentStatus/>
</cp:coreProperties>
</file>